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ESTOP\Desktop\CLC Covid\final\"/>
    </mc:Choice>
  </mc:AlternateContent>
  <xr:revisionPtr revIDLastSave="0" documentId="13_ncr:1_{7191531A-555F-4CC1-A384-050AE2687C66}" xr6:coauthVersionLast="45" xr6:coauthVersionMax="45" xr10:uidLastSave="{00000000-0000-0000-0000-000000000000}"/>
  <bookViews>
    <workbookView xWindow="-110" yWindow="-110" windowWidth="19420" windowHeight="10420" xr2:uid="{AAEEB03A-560F-427D-B9C4-D6599C496BEE}"/>
  </bookViews>
  <sheets>
    <sheet name="APPENDIX B" sheetId="1" r:id="rId1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1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hidden="1">#REF!</definedName>
    <definedName name="_Order1" hidden="1">255</definedName>
    <definedName name="_Order2" hidden="1">255</definedName>
    <definedName name="Access_Button" hidden="1">"Procure_Sheet2_List"</definedName>
    <definedName name="AccessDatabase" hidden="1">"C:\My Documents\TAG McLaren\Procure.mdb"</definedName>
    <definedName name="_xlnm.Print_Area" localSheetId="0">'APPENDIX B'!$A$1:$H$53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wrn.BasicEst." hidden="1">{#N/A,#N/A,FALSE,"Check Off";#N/A,#N/A,FALSE,"Tender Details";#N/A,#N/A,FALSE,"DB Sub Cont Tick";#N/A,#N/A,FALSE,"Man Supplier Tick";#N/A,#N/A,FALSE,"TenderReview";#N/A,#N/A,FALSE,"Comparison";#N/A,#N/A,FALSE,"Est Adjudication";#N/A,#N/A,FALSE,"Qualification";#N/A,#N/A,FALSE,"Prelims";#N/A,#N/A,FALSE,"Adj Agenda"}</definedName>
    <definedName name="wrn.buildstruct." hidden="1">{#N/A,#N/A,FALSE,"611m";#N/A,#N/A,FALSE,"601M";#N/A,#N/A,FALSE,"610M";#N/A,#N/A,FALSE,"612M";#N/A,#N/A,FALSE,"613M";#N/A,#N/A,FALSE,"620M";#N/A,#N/A,FALSE,"621M";#N/A,#N/A,FALSE,"622M";#N/A,#N/A,FALSE,"630M";#N/A,#N/A,FALSE,"640M";#N/A,#N/A,FALSE,"641M";#N/A,#N/A,FALSE,"650M";#N/A,#N/A,FALSE,"660M";#N/A,#N/A,FALSE,"661M";#N/A,#N/A,FALSE,"670M";#N/A,#N/A,FALSE,"680M";#N/A,#N/A,FALSE,"688M";#N/A,#N/A,FALSE,"689M";#N/A,#N/A,FALSE,"690M";#N/A,#N/A,FALSE,"698M";#N/A,#N/A,FALSE,"698O"}</definedName>
    <definedName name="wrn.Landlords." hidden="1">{#N/A,#N/A,FALSE,"701M";#N/A,#N/A,FALSE,"710M";#N/A,#N/A,FALSE,"720M";#N/A,#N/A,FALSE,"730M";#N/A,#N/A,FALSE,"731M";#N/A,#N/A,FALSE,"732M";#N/A,#N/A,FALSE,"733M";#N/A,#N/A,FALSE,"740M";#N/A,#N/A,FALSE,"741M";#N/A,#N/A,FALSE,"742M";#N/A,#N/A,FALSE,"750M";#N/A,#N/A,FALSE,"760M";#N/A,#N/A,FALSE,"770M";#N/A,#N/A,FALSE,"771M";#N/A,#N/A,FALSE,"772M";#N/A,#N/A,FALSE,"780M";#N/A,#N/A,FALSE,"788M";#N/A,#N/A,FALSE,"789M";#N/A,#N/A,FALSE,"790M";#N/A,#N/A,FALSE,"798M";#N/A,#N/A,FALSE,"798O"}</definedName>
    <definedName name="wrn.summary." hidden="1">{#N/A,#N/A,FALSE,"Summary information";#N/A,#N/A,FALSE,"BLANK"}</definedName>
    <definedName name="wrn.Tenants." hidden="1">{#N/A,#N/A,FALSE,"898M";#N/A,#N/A,FALSE,"898O";#N/A,#N/A,FALSE,"889M";#N/A,#N/A,FALSE,"888M";#N/A,#N/A,FALSE,"882M";#N/A,#N/A,FALSE,"881M";#N/A,#N/A,FALSE,"880M";#N/A,#N/A,FALSE,"873M";#N/A,#N/A,FALSE,"872M";#N/A,#N/A,FALSE,"871M";#N/A,#N/A,FALSE,"870M";#N/A,#N/A,FALSE,"861M";#N/A,#N/A,FALSE,"860M";#N/A,#N/A,FALSE,"850M";#N/A,#N/A,FALSE,"843M";#N/A,#N/A,FALSE,"842M";#N/A,#N/A,FALSE,"841M";#N/A,#N/A,FALSE,"840M";#N/A,#N/A,FALSE,"831M";#N/A,#N/A,FALSE,"830M";#N/A,#N/A,FALSE,"821M";#N/A,#N/A,FALSE,"820M";#N/A,#N/A,FALSE,"814M";#N/A,#N/A,FALSE,"813M";#N/A,#N/A,FALSE,"812M";#N/A,#N/A,FALSE,"811M";#N/A,#N/A,FALSE,"810M";#N/A,#N/A,FALSE,"803M";#N/A,#N/A,FALSE,"802M";#N/A,#N/A,FALSE,"801M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2" i="1" l="1"/>
  <c r="F44" i="1" s="1"/>
  <c r="F40" i="1"/>
  <c r="F33" i="1"/>
  <c r="F35" i="1" s="1"/>
  <c r="F36" i="1" s="1"/>
  <c r="D25" i="1"/>
  <c r="D38" i="1" s="1"/>
  <c r="F14" i="1"/>
  <c r="F15" i="1" s="1"/>
  <c r="F17" i="1" s="1"/>
  <c r="F8" i="1"/>
  <c r="F9" i="1" s="1"/>
  <c r="F11" i="1" s="1"/>
  <c r="D13" i="1"/>
  <c r="D7" i="1"/>
  <c r="C19" i="1"/>
  <c r="D19" i="1" s="1"/>
  <c r="G19" i="1" s="1"/>
  <c r="H19" i="1" s="1"/>
  <c r="D40" i="1" l="1"/>
  <c r="F27" i="1"/>
  <c r="F31" i="1" s="1"/>
  <c r="G25" i="1" s="1"/>
  <c r="G7" i="1"/>
  <c r="G13" i="1"/>
  <c r="G21" i="1" l="1"/>
  <c r="H13" i="1"/>
  <c r="D42" i="1"/>
  <c r="D46" i="1" s="1"/>
  <c r="G38" i="1" l="1"/>
  <c r="G40" i="1" l="1"/>
  <c r="G42" i="1" l="1"/>
  <c r="G46" i="1" l="1"/>
  <c r="H46" i="1" l="1"/>
  <c r="H7" i="1"/>
  <c r="H25" i="1"/>
  <c r="H21" i="1"/>
  <c r="H38" i="1"/>
  <c r="H40" i="1"/>
  <c r="H42" i="1"/>
</calcChain>
</file>

<file path=xl/sharedStrings.xml><?xml version="1.0" encoding="utf-8"?>
<sst xmlns="http://schemas.openxmlformats.org/spreadsheetml/2006/main" count="48" uniqueCount="44">
  <si>
    <t xml:space="preserve">MEASURED WORK </t>
  </si>
  <si>
    <t>Labour</t>
  </si>
  <si>
    <t xml:space="preserve">Plant </t>
  </si>
  <si>
    <t>Material</t>
  </si>
  <si>
    <t xml:space="preserve">PRELIMINARIES </t>
  </si>
  <si>
    <t>TOTAL</t>
  </si>
  <si>
    <t>Productivity Loss</t>
  </si>
  <si>
    <t>Applied Factor</t>
  </si>
  <si>
    <t>Productivity Factor (Post/Pre)</t>
  </si>
  <si>
    <t>Proportion of Measured work affected</t>
  </si>
  <si>
    <t>Total Applied Factor</t>
  </si>
  <si>
    <t>PRE-COVID ESTIMATE</t>
  </si>
  <si>
    <t>POST COVID ESTIMATE</t>
  </si>
  <si>
    <t>Prolongation</t>
  </si>
  <si>
    <t xml:space="preserve">Pre-covid duration </t>
  </si>
  <si>
    <t>Covid related productivity attained</t>
  </si>
  <si>
    <t>Mitigation Estimate</t>
  </si>
  <si>
    <t>Productivity Loss (time)</t>
  </si>
  <si>
    <t>Prelims Factor</t>
  </si>
  <si>
    <t xml:space="preserve">Applied Factor </t>
  </si>
  <si>
    <t>Weekly rate (including thickening)</t>
  </si>
  <si>
    <t>Sub-total</t>
  </si>
  <si>
    <t>OVERHEADS &amp; PROFIT</t>
  </si>
  <si>
    <t>Adjusted programme</t>
  </si>
  <si>
    <t>RISK</t>
  </si>
  <si>
    <t>Original Factor</t>
  </si>
  <si>
    <t xml:space="preserve">Additional Covid Productivity Risk </t>
  </si>
  <si>
    <t>Total Post Covid</t>
  </si>
  <si>
    <t xml:space="preserve">COST HEADING </t>
  </si>
  <si>
    <t>% UPLIFT (COVID-19 PRODUCTIVITY RISK FACTOR)</t>
  </si>
  <si>
    <t>No adjustments</t>
  </si>
  <si>
    <t xml:space="preserve">Total Preliminaries </t>
  </si>
  <si>
    <t>COVID PRODUCTIVITY FACTOR CALCULATIONS</t>
  </si>
  <si>
    <t>Proportion of measured work affected</t>
  </si>
  <si>
    <t>MEASURED WORK TOTAL</t>
  </si>
  <si>
    <t>CLC PRODUCTIVITY RISK FACTOR ESTIMATE</t>
  </si>
  <si>
    <t>User input cells</t>
  </si>
  <si>
    <t>APPENDIX B</t>
  </si>
  <si>
    <r>
      <t xml:space="preserve">TOTAL COVID-19 PRODUCTIVITY FACTOR TO BE APPLIED      </t>
    </r>
    <r>
      <rPr>
        <b/>
        <sz val="10"/>
        <color theme="1"/>
        <rFont val="Wingdings 3"/>
        <family val="1"/>
        <charset val="2"/>
      </rPr>
      <t>p</t>
    </r>
    <r>
      <rPr>
        <b/>
        <sz val="10"/>
        <color theme="1"/>
        <rFont val="Arial"/>
        <family val="2"/>
      </rPr>
      <t xml:space="preserve">    </t>
    </r>
  </si>
  <si>
    <t>+ MARKET CONDITIONS FACTOR = TOTAL ADJUSTMENT TO ESTIMATE</t>
  </si>
  <si>
    <t>User input cells using the CLC toolkit measures on productivity assessment</t>
  </si>
  <si>
    <t>Additional prelims</t>
  </si>
  <si>
    <t xml:space="preserve">No adjustments </t>
  </si>
  <si>
    <t>Total Including additional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</si>
</sst>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wks&quot;"/>
    <numFmt numFmtId="166" formatCode="&quot;£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rgb="FF00245D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Wingdings 3"/>
      <family val="1"/>
      <charset val="2"/>
    </font>
    <font>
      <sz val="9"/>
      <color theme="1"/>
      <name val="Arial"/>
      <family val="2"/>
    </font>
    <font>
      <b/>
      <sz val="18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9" fontId="6" fillId="0" borderId="0" applyFont="0" applyFill="0" applyBorder="0" applyAlignment="0" applyProtection="0"/>
  </cellStyleXfs>
  <cellXfs count="101">
    <xf numFmtId="0" fontId="0" fillId="0" borderId="0" xfId="0"/>
    <xf numFmtId="3" fontId="1" fillId="0" borderId="0" xfId="0" applyNumberFormat="1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3" fontId="1" fillId="0" borderId="0" xfId="0" applyNumberFormat="1" applyFont="1" applyAlignment="1">
      <alignment vertical="top"/>
    </xf>
    <xf numFmtId="3" fontId="2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vertical="top"/>
    </xf>
    <xf numFmtId="3" fontId="4" fillId="0" borderId="0" xfId="0" applyNumberFormat="1" applyFont="1" applyAlignment="1">
      <alignment vertical="top"/>
    </xf>
    <xf numFmtId="164" fontId="4" fillId="0" borderId="0" xfId="2" applyNumberFormat="1" applyFont="1" applyAlignment="1">
      <alignment vertical="top"/>
    </xf>
    <xf numFmtId="10" fontId="4" fillId="0" borderId="0" xfId="2" applyNumberFormat="1" applyFont="1" applyAlignment="1">
      <alignment vertical="top"/>
    </xf>
    <xf numFmtId="3" fontId="3" fillId="0" borderId="0" xfId="0" applyNumberFormat="1" applyFont="1" applyAlignment="1">
      <alignment horizontal="right" vertical="top"/>
    </xf>
    <xf numFmtId="166" fontId="1" fillId="0" borderId="0" xfId="0" applyNumberFormat="1" applyFont="1" applyAlignment="1">
      <alignment vertical="top"/>
    </xf>
    <xf numFmtId="166" fontId="4" fillId="0" borderId="0" xfId="0" applyNumberFormat="1" applyFont="1" applyAlignment="1">
      <alignment vertical="top"/>
    </xf>
    <xf numFmtId="166" fontId="3" fillId="0" borderId="0" xfId="0" applyNumberFormat="1" applyFont="1" applyAlignment="1">
      <alignment vertical="top"/>
    </xf>
    <xf numFmtId="166" fontId="1" fillId="0" borderId="0" xfId="0" applyNumberFormat="1" applyFont="1" applyAlignment="1">
      <alignment horizontal="right" vertical="top"/>
    </xf>
    <xf numFmtId="166" fontId="4" fillId="0" borderId="0" xfId="0" applyNumberFormat="1" applyFont="1" applyAlignment="1">
      <alignment horizontal="right" vertical="top"/>
    </xf>
    <xf numFmtId="166" fontId="4" fillId="0" borderId="0" xfId="0" applyNumberFormat="1" applyFont="1" applyFill="1" applyAlignment="1">
      <alignment horizontal="right" vertical="top"/>
    </xf>
    <xf numFmtId="166" fontId="3" fillId="0" borderId="0" xfId="0" applyNumberFormat="1" applyFont="1" applyAlignment="1">
      <alignment horizontal="right" vertical="top"/>
    </xf>
    <xf numFmtId="3" fontId="4" fillId="0" borderId="0" xfId="0" applyNumberFormat="1" applyFont="1" applyAlignment="1">
      <alignment vertical="top" wrapText="1"/>
    </xf>
    <xf numFmtId="3" fontId="3" fillId="0" borderId="0" xfId="0" applyNumberFormat="1" applyFont="1" applyAlignment="1">
      <alignment vertical="top" wrapText="1"/>
    </xf>
    <xf numFmtId="3" fontId="3" fillId="0" borderId="1" xfId="0" applyNumberFormat="1" applyFont="1" applyBorder="1" applyAlignment="1">
      <alignment vertical="top"/>
    </xf>
    <xf numFmtId="0" fontId="2" fillId="0" borderId="0" xfId="0" applyNumberFormat="1" applyFont="1" applyAlignment="1">
      <alignment horizontal="left" vertical="top"/>
    </xf>
    <xf numFmtId="0" fontId="4" fillId="0" borderId="0" xfId="0" applyNumberFormat="1" applyFont="1" applyAlignment="1">
      <alignment horizontal="left" vertical="top"/>
    </xf>
    <xf numFmtId="0" fontId="3" fillId="0" borderId="0" xfId="0" applyNumberFormat="1" applyFont="1" applyAlignment="1">
      <alignment horizontal="left" vertical="top"/>
    </xf>
    <xf numFmtId="0" fontId="1" fillId="0" borderId="0" xfId="0" applyNumberFormat="1" applyFont="1" applyAlignment="1">
      <alignment horizontal="left" vertical="top"/>
    </xf>
    <xf numFmtId="164" fontId="1" fillId="0" borderId="0" xfId="2" applyNumberFormat="1" applyFont="1" applyAlignment="1">
      <alignment horizontal="right" vertical="top"/>
    </xf>
    <xf numFmtId="164" fontId="4" fillId="0" borderId="0" xfId="2" applyNumberFormat="1" applyFont="1" applyAlignment="1">
      <alignment horizontal="right" vertical="top"/>
    </xf>
    <xf numFmtId="164" fontId="4" fillId="2" borderId="0" xfId="2" applyNumberFormat="1" applyFont="1" applyFill="1" applyAlignment="1">
      <alignment horizontal="right" vertical="top"/>
    </xf>
    <xf numFmtId="164" fontId="4" fillId="0" borderId="0" xfId="2" applyNumberFormat="1" applyFont="1" applyFill="1" applyAlignment="1">
      <alignment horizontal="right" vertical="top"/>
    </xf>
    <xf numFmtId="164" fontId="3" fillId="2" borderId="0" xfId="2" applyNumberFormat="1" applyFont="1" applyFill="1" applyAlignment="1">
      <alignment horizontal="right" vertical="top"/>
    </xf>
    <xf numFmtId="0" fontId="4" fillId="0" borderId="3" xfId="0" applyNumberFormat="1" applyFont="1" applyBorder="1" applyAlignment="1">
      <alignment horizontal="left" vertical="top"/>
    </xf>
    <xf numFmtId="3" fontId="4" fillId="0" borderId="3" xfId="0" applyNumberFormat="1" applyFont="1" applyBorder="1" applyAlignment="1">
      <alignment vertical="top"/>
    </xf>
    <xf numFmtId="164" fontId="4" fillId="0" borderId="3" xfId="2" applyNumberFormat="1" applyFont="1" applyBorder="1" applyAlignment="1">
      <alignment horizontal="right" vertical="top"/>
    </xf>
    <xf numFmtId="166" fontId="4" fillId="0" borderId="3" xfId="0" applyNumberFormat="1" applyFont="1" applyBorder="1" applyAlignment="1">
      <alignment horizontal="right" vertical="top"/>
    </xf>
    <xf numFmtId="166" fontId="4" fillId="0" borderId="3" xfId="0" applyNumberFormat="1" applyFont="1" applyBorder="1" applyAlignment="1">
      <alignment vertical="top"/>
    </xf>
    <xf numFmtId="3" fontId="9" fillId="0" borderId="0" xfId="0" applyNumberFormat="1" applyFont="1" applyAlignment="1">
      <alignment vertical="top"/>
    </xf>
    <xf numFmtId="0" fontId="4" fillId="0" borderId="1" xfId="0" applyNumberFormat="1" applyFont="1" applyBorder="1" applyAlignment="1">
      <alignment horizontal="left" vertical="top"/>
    </xf>
    <xf numFmtId="3" fontId="4" fillId="0" borderId="1" xfId="0" applyNumberFormat="1" applyFont="1" applyBorder="1" applyAlignment="1">
      <alignment vertical="top"/>
    </xf>
    <xf numFmtId="164" fontId="4" fillId="2" borderId="1" xfId="2" applyNumberFormat="1" applyFont="1" applyFill="1" applyBorder="1" applyAlignment="1">
      <alignment horizontal="right" vertical="top"/>
    </xf>
    <xf numFmtId="166" fontId="4" fillId="0" borderId="1" xfId="0" applyNumberFormat="1" applyFont="1" applyBorder="1" applyAlignment="1">
      <alignment horizontal="right" vertical="top"/>
    </xf>
    <xf numFmtId="166" fontId="4" fillId="0" borderId="1" xfId="0" applyNumberFormat="1" applyFont="1" applyBorder="1" applyAlignment="1">
      <alignment vertical="top"/>
    </xf>
    <xf numFmtId="164" fontId="4" fillId="0" borderId="1" xfId="2" applyNumberFormat="1" applyFont="1" applyBorder="1" applyAlignment="1">
      <alignment horizontal="right" vertical="top"/>
    </xf>
    <xf numFmtId="166" fontId="4" fillId="0" borderId="1" xfId="0" applyNumberFormat="1" applyFont="1" applyFill="1" applyBorder="1" applyAlignment="1">
      <alignment horizontal="right" vertical="top"/>
    </xf>
    <xf numFmtId="0" fontId="3" fillId="0" borderId="1" xfId="0" applyNumberFormat="1" applyFont="1" applyBorder="1" applyAlignment="1">
      <alignment horizontal="left" vertical="top"/>
    </xf>
    <xf numFmtId="164" fontId="3" fillId="0" borderId="1" xfId="2" applyNumberFormat="1" applyFont="1" applyBorder="1" applyAlignment="1">
      <alignment horizontal="right" vertical="top"/>
    </xf>
    <xf numFmtId="166" fontId="3" fillId="2" borderId="1" xfId="0" applyNumberFormat="1" applyFont="1" applyFill="1" applyBorder="1" applyAlignment="1">
      <alignment horizontal="right" vertical="top"/>
    </xf>
    <xf numFmtId="166" fontId="3" fillId="0" borderId="1" xfId="0" applyNumberFormat="1" applyFont="1" applyBorder="1" applyAlignment="1">
      <alignment vertical="top"/>
    </xf>
    <xf numFmtId="3" fontId="3" fillId="0" borderId="1" xfId="0" applyNumberFormat="1" applyFont="1" applyBorder="1" applyAlignment="1">
      <alignment horizontal="left" vertical="top" wrapText="1"/>
    </xf>
    <xf numFmtId="166" fontId="3" fillId="0" borderId="1" xfId="0" applyNumberFormat="1" applyFont="1" applyBorder="1" applyAlignment="1">
      <alignment horizontal="right" vertical="top"/>
    </xf>
    <xf numFmtId="0" fontId="10" fillId="0" borderId="0" xfId="0" applyNumberFormat="1" applyFont="1" applyAlignment="1">
      <alignment horizontal="left" vertical="top"/>
    </xf>
    <xf numFmtId="0" fontId="4" fillId="2" borderId="0" xfId="0" applyNumberFormat="1" applyFont="1" applyFill="1" applyAlignment="1">
      <alignment horizontal="left" vertical="top"/>
    </xf>
    <xf numFmtId="0" fontId="4" fillId="3" borderId="0" xfId="0" applyNumberFormat="1" applyFont="1" applyFill="1" applyAlignment="1">
      <alignment horizontal="left" vertical="top"/>
    </xf>
    <xf numFmtId="0" fontId="3" fillId="0" borderId="4" xfId="0" applyNumberFormat="1" applyFont="1" applyBorder="1" applyAlignment="1">
      <alignment horizontal="left" vertical="top"/>
    </xf>
    <xf numFmtId="3" fontId="3" fillId="0" borderId="4" xfId="0" applyNumberFormat="1" applyFont="1" applyBorder="1" applyAlignment="1">
      <alignment vertical="top"/>
    </xf>
    <xf numFmtId="164" fontId="3" fillId="0" borderId="4" xfId="2" applyNumberFormat="1" applyFont="1" applyBorder="1" applyAlignment="1">
      <alignment horizontal="right" vertical="top"/>
    </xf>
    <xf numFmtId="166" fontId="3" fillId="0" borderId="4" xfId="0" applyNumberFormat="1" applyFont="1" applyBorder="1" applyAlignment="1">
      <alignment horizontal="right" vertical="top"/>
    </xf>
    <xf numFmtId="3" fontId="3" fillId="0" borderId="4" xfId="0" applyNumberFormat="1" applyFont="1" applyBorder="1" applyAlignment="1">
      <alignment horizontal="right" vertical="top"/>
    </xf>
    <xf numFmtId="166" fontId="3" fillId="0" borderId="4" xfId="0" applyNumberFormat="1" applyFont="1" applyBorder="1" applyAlignment="1">
      <alignment vertical="top"/>
    </xf>
    <xf numFmtId="164" fontId="3" fillId="0" borderId="4" xfId="2" applyNumberFormat="1" applyFont="1" applyBorder="1" applyAlignment="1">
      <alignment vertical="top"/>
    </xf>
    <xf numFmtId="3" fontId="1" fillId="0" borderId="0" xfId="0" applyNumberFormat="1" applyFont="1" applyAlignment="1">
      <alignment horizontal="right" vertical="top" wrapText="1"/>
    </xf>
    <xf numFmtId="3" fontId="4" fillId="0" borderId="0" xfId="0" applyNumberFormat="1" applyFont="1" applyAlignment="1">
      <alignment horizontal="right" vertical="top" wrapText="1"/>
    </xf>
    <xf numFmtId="3" fontId="4" fillId="0" borderId="0" xfId="0" applyNumberFormat="1" applyFont="1" applyAlignment="1">
      <alignment horizontal="left" vertical="top" wrapText="1"/>
    </xf>
    <xf numFmtId="3" fontId="3" fillId="0" borderId="4" xfId="0" applyNumberFormat="1" applyFont="1" applyBorder="1" applyAlignment="1">
      <alignment horizontal="left" vertical="top" wrapText="1"/>
    </xf>
    <xf numFmtId="164" fontId="4" fillId="0" borderId="1" xfId="2" applyNumberFormat="1" applyFont="1" applyBorder="1" applyAlignment="1">
      <alignment vertical="top"/>
    </xf>
    <xf numFmtId="0" fontId="3" fillId="4" borderId="2" xfId="0" applyNumberFormat="1" applyFont="1" applyFill="1" applyBorder="1" applyAlignment="1">
      <alignment horizontal="left" vertical="top"/>
    </xf>
    <xf numFmtId="3" fontId="3" fillId="4" borderId="2" xfId="0" applyNumberFormat="1" applyFont="1" applyFill="1" applyBorder="1" applyAlignment="1">
      <alignment vertical="top"/>
    </xf>
    <xf numFmtId="166" fontId="3" fillId="4" borderId="2" xfId="0" applyNumberFormat="1" applyFont="1" applyFill="1" applyBorder="1" applyAlignment="1">
      <alignment vertical="top" wrapText="1"/>
    </xf>
    <xf numFmtId="3" fontId="3" fillId="4" borderId="2" xfId="0" applyNumberFormat="1" applyFont="1" applyFill="1" applyBorder="1" applyAlignment="1">
      <alignment vertical="top" wrapText="1"/>
    </xf>
    <xf numFmtId="3" fontId="1" fillId="0" borderId="0" xfId="0" applyNumberFormat="1" applyFont="1" applyFill="1" applyBorder="1" applyAlignment="1">
      <alignment vertical="top"/>
    </xf>
    <xf numFmtId="3" fontId="3" fillId="0" borderId="0" xfId="0" applyNumberFormat="1" applyFont="1" applyFill="1" applyBorder="1" applyAlignment="1">
      <alignment vertical="top"/>
    </xf>
    <xf numFmtId="3" fontId="4" fillId="0" borderId="0" xfId="0" applyNumberFormat="1" applyFont="1" applyFill="1" applyBorder="1" applyAlignment="1">
      <alignment vertical="top"/>
    </xf>
    <xf numFmtId="3" fontId="7" fillId="0" borderId="0" xfId="0" applyNumberFormat="1" applyFont="1" applyAlignment="1">
      <alignment horizontal="left" vertical="top" wrapText="1"/>
    </xf>
    <xf numFmtId="3" fontId="7" fillId="0" borderId="3" xfId="0" applyNumberFormat="1" applyFont="1" applyBorder="1" applyAlignment="1">
      <alignment horizontal="right" vertical="top" wrapText="1"/>
    </xf>
    <xf numFmtId="3" fontId="7" fillId="0" borderId="3" xfId="0" applyNumberFormat="1" applyFont="1" applyBorder="1" applyAlignment="1">
      <alignment horizontal="right" vertical="top"/>
    </xf>
    <xf numFmtId="3" fontId="7" fillId="0" borderId="0" xfId="0" applyNumberFormat="1" applyFont="1" applyAlignment="1">
      <alignment horizontal="right" vertical="top" wrapText="1"/>
    </xf>
    <xf numFmtId="3" fontId="7" fillId="0" borderId="0" xfId="0" applyNumberFormat="1" applyFont="1" applyAlignment="1">
      <alignment horizontal="right" vertical="top"/>
    </xf>
    <xf numFmtId="3" fontId="7" fillId="0" borderId="1" xfId="0" applyNumberFormat="1" applyFont="1" applyBorder="1" applyAlignment="1">
      <alignment horizontal="left" vertical="top" wrapText="1"/>
    </xf>
    <xf numFmtId="3" fontId="7" fillId="0" borderId="1" xfId="0" applyNumberFormat="1" applyFont="1" applyBorder="1" applyAlignment="1">
      <alignment horizontal="right" vertical="top"/>
    </xf>
    <xf numFmtId="3" fontId="11" fillId="0" borderId="1" xfId="0" applyNumberFormat="1" applyFont="1" applyBorder="1" applyAlignment="1">
      <alignment horizontal="right" vertical="top" wrapText="1"/>
    </xf>
    <xf numFmtId="3" fontId="11" fillId="0" borderId="1" xfId="0" applyNumberFormat="1" applyFont="1" applyBorder="1" applyAlignment="1">
      <alignment horizontal="right" vertical="top"/>
    </xf>
    <xf numFmtId="3" fontId="11" fillId="0" borderId="0" xfId="0" applyNumberFormat="1" applyFont="1" applyAlignment="1">
      <alignment horizontal="left" vertical="top" wrapText="1"/>
    </xf>
    <xf numFmtId="3" fontId="7" fillId="0" borderId="0" xfId="0" applyNumberFormat="1" applyFont="1" applyAlignment="1">
      <alignment vertical="top" wrapText="1"/>
    </xf>
    <xf numFmtId="3" fontId="7" fillId="0" borderId="0" xfId="0" applyNumberFormat="1" applyFont="1" applyAlignment="1">
      <alignment vertical="top"/>
    </xf>
    <xf numFmtId="3" fontId="11" fillId="0" borderId="1" xfId="0" applyNumberFormat="1" applyFont="1" applyBorder="1" applyAlignment="1">
      <alignment horizontal="left" vertical="top" wrapText="1"/>
    </xf>
    <xf numFmtId="164" fontId="11" fillId="0" borderId="0" xfId="2" applyNumberFormat="1" applyFont="1" applyAlignment="1">
      <alignment horizontal="right" vertical="top"/>
    </xf>
    <xf numFmtId="164" fontId="7" fillId="0" borderId="0" xfId="0" applyNumberFormat="1" applyFont="1" applyAlignment="1">
      <alignment horizontal="right" vertical="top"/>
    </xf>
    <xf numFmtId="164" fontId="7" fillId="0" borderId="0" xfId="2" applyNumberFormat="1" applyFont="1" applyAlignment="1">
      <alignment horizontal="right" vertical="top"/>
    </xf>
    <xf numFmtId="164" fontId="7" fillId="2" borderId="0" xfId="2" applyNumberFormat="1" applyFont="1" applyFill="1" applyAlignment="1">
      <alignment horizontal="right" vertical="top"/>
    </xf>
    <xf numFmtId="3" fontId="7" fillId="0" borderId="5" xfId="0" applyNumberFormat="1" applyFont="1" applyBorder="1" applyAlignment="1">
      <alignment horizontal="left" vertical="top" wrapText="1"/>
    </xf>
    <xf numFmtId="9" fontId="7" fillId="2" borderId="5" xfId="2" applyFont="1" applyFill="1" applyBorder="1" applyAlignment="1">
      <alignment horizontal="right" vertical="top"/>
    </xf>
    <xf numFmtId="9" fontId="7" fillId="0" borderId="5" xfId="2" applyFont="1" applyBorder="1" applyAlignment="1">
      <alignment horizontal="right" vertical="top"/>
    </xf>
    <xf numFmtId="9" fontId="7" fillId="3" borderId="5" xfId="2" applyFont="1" applyFill="1" applyBorder="1" applyAlignment="1">
      <alignment horizontal="right" vertical="top"/>
    </xf>
    <xf numFmtId="3" fontId="11" fillId="0" borderId="5" xfId="0" applyNumberFormat="1" applyFont="1" applyBorder="1" applyAlignment="1">
      <alignment horizontal="left" vertical="top" wrapText="1"/>
    </xf>
    <xf numFmtId="3" fontId="7" fillId="0" borderId="5" xfId="0" applyNumberFormat="1" applyFont="1" applyBorder="1" applyAlignment="1">
      <alignment horizontal="right" vertical="top"/>
    </xf>
    <xf numFmtId="3" fontId="7" fillId="0" borderId="5" xfId="0" applyNumberFormat="1" applyFont="1" applyBorder="1" applyAlignment="1">
      <alignment vertical="top" wrapText="1"/>
    </xf>
    <xf numFmtId="9" fontId="7" fillId="3" borderId="5" xfId="2" applyFont="1" applyFill="1" applyBorder="1" applyAlignment="1">
      <alignment vertical="top"/>
    </xf>
    <xf numFmtId="3" fontId="7" fillId="0" borderId="5" xfId="0" applyNumberFormat="1" applyFont="1" applyBorder="1" applyAlignment="1">
      <alignment vertical="top"/>
    </xf>
    <xf numFmtId="165" fontId="7" fillId="2" borderId="5" xfId="0" applyNumberFormat="1" applyFont="1" applyFill="1" applyBorder="1" applyAlignment="1">
      <alignment horizontal="right" vertical="top"/>
    </xf>
    <xf numFmtId="165" fontId="7" fillId="0" borderId="5" xfId="0" applyNumberFormat="1" applyFont="1" applyBorder="1" applyAlignment="1">
      <alignment horizontal="right" vertical="top"/>
    </xf>
    <xf numFmtId="0" fontId="4" fillId="0" borderId="0" xfId="0" applyNumberFormat="1" applyFont="1" applyFill="1" applyAlignment="1">
      <alignment horizontal="left" vertical="top"/>
    </xf>
    <xf numFmtId="3" fontId="3" fillId="0" borderId="0" xfId="0" quotePrefix="1" applyNumberFormat="1" applyFont="1" applyAlignment="1">
      <alignment horizontal="right" vertical="top"/>
    </xf>
    <xf numFmtId="3" fontId="3" fillId="4" borderId="2" xfId="0" applyNumberFormat="1" applyFont="1" applyFill="1" applyBorder="1" applyAlignment="1">
      <alignment horizontal="center" vertical="top" wrapText="1"/>
    </xf>
  </cellXfs>
  <cellStyles count="3">
    <cellStyle name="Normal" xfId="0" builtinId="0"/>
    <cellStyle name="Normal 3" xfId="1" xr:uid="{573E1886-D333-4743-858A-E1F48EA2081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7BE85-2D6D-47DF-B141-72ECE0491964}">
  <dimension ref="A1:H60"/>
  <sheetViews>
    <sheetView showGridLines="0" tabSelected="1" zoomScale="90" zoomScaleNormal="90" zoomScaleSheetLayoutView="80" workbookViewId="0">
      <selection activeCell="G46" sqref="G46"/>
    </sheetView>
  </sheetViews>
  <sheetFormatPr defaultColWidth="8.81640625" defaultRowHeight="14" x14ac:dyDescent="0.35"/>
  <cols>
    <col min="1" max="1" width="3.81640625" style="23" customWidth="1"/>
    <col min="2" max="2" width="18" style="3" customWidth="1"/>
    <col min="3" max="3" width="7.1796875" style="24" bestFit="1" customWidth="1"/>
    <col min="4" max="4" width="12.90625" style="13" customWidth="1"/>
    <col min="5" max="5" width="17" style="58" customWidth="1"/>
    <col min="6" max="6" width="9.6328125" style="1" customWidth="1"/>
    <col min="7" max="7" width="13.1796875" style="10" customWidth="1"/>
    <col min="8" max="8" width="14.453125" style="3" customWidth="1"/>
    <col min="9" max="16384" width="8.81640625" style="67"/>
  </cols>
  <sheetData>
    <row r="1" spans="1:8" ht="23" x14ac:dyDescent="0.35">
      <c r="A1" s="48" t="s">
        <v>35</v>
      </c>
    </row>
    <row r="2" spans="1:8" ht="23" x14ac:dyDescent="0.35">
      <c r="A2" s="48" t="s">
        <v>37</v>
      </c>
    </row>
    <row r="3" spans="1:8" ht="9" customHeight="1" x14ac:dyDescent="0.35">
      <c r="A3" s="20"/>
      <c r="B3" s="4"/>
    </row>
    <row r="4" spans="1:8" s="68" customFormat="1" ht="52" x14ac:dyDescent="0.35">
      <c r="A4" s="63"/>
      <c r="B4" s="64" t="s">
        <v>28</v>
      </c>
      <c r="C4" s="100" t="s">
        <v>11</v>
      </c>
      <c r="D4" s="100"/>
      <c r="E4" s="100" t="s">
        <v>32</v>
      </c>
      <c r="F4" s="100"/>
      <c r="G4" s="65" t="s">
        <v>12</v>
      </c>
      <c r="H4" s="66" t="s">
        <v>29</v>
      </c>
    </row>
    <row r="5" spans="1:8" s="69" customFormat="1" ht="4.5" customHeight="1" x14ac:dyDescent="0.35">
      <c r="A5" s="21"/>
      <c r="B5" s="6"/>
      <c r="C5" s="25"/>
      <c r="D5" s="14"/>
      <c r="E5" s="59"/>
      <c r="F5" s="2"/>
      <c r="G5" s="11"/>
      <c r="H5" s="6"/>
    </row>
    <row r="6" spans="1:8" s="69" customFormat="1" ht="13" x14ac:dyDescent="0.35">
      <c r="A6" s="22">
        <v>1</v>
      </c>
      <c r="B6" s="5" t="s">
        <v>0</v>
      </c>
      <c r="C6" s="25"/>
      <c r="D6" s="14"/>
      <c r="E6" s="59"/>
      <c r="F6" s="2"/>
      <c r="G6" s="11"/>
      <c r="H6" s="6"/>
    </row>
    <row r="7" spans="1:8" s="69" customFormat="1" ht="20" x14ac:dyDescent="0.35">
      <c r="A7" s="21">
        <v>1.1000000000000001</v>
      </c>
      <c r="B7" s="6" t="s">
        <v>1</v>
      </c>
      <c r="C7" s="26">
        <v>0.45</v>
      </c>
      <c r="D7" s="14">
        <f>C7*D21</f>
        <v>4500000</v>
      </c>
      <c r="E7" s="87" t="s">
        <v>8</v>
      </c>
      <c r="F7" s="90">
        <v>0.95</v>
      </c>
      <c r="G7" s="11">
        <f>F11*D7</f>
        <v>4725000</v>
      </c>
      <c r="H7" s="7">
        <f>IF(G7-D7=0,0,(G7-D7)/$G$46)</f>
        <v>1.6722389881316073E-2</v>
      </c>
    </row>
    <row r="8" spans="1:8" s="69" customFormat="1" ht="12.5" x14ac:dyDescent="0.35">
      <c r="A8" s="21"/>
      <c r="B8" s="6"/>
      <c r="C8" s="25"/>
      <c r="D8" s="14"/>
      <c r="E8" s="87" t="s">
        <v>6</v>
      </c>
      <c r="F8" s="89">
        <f>1-F7</f>
        <v>5.0000000000000044E-2</v>
      </c>
      <c r="G8" s="11"/>
      <c r="H8" s="6"/>
    </row>
    <row r="9" spans="1:8" s="69" customFormat="1" ht="12.5" x14ac:dyDescent="0.35">
      <c r="A9" s="21"/>
      <c r="B9" s="6"/>
      <c r="C9" s="25"/>
      <c r="D9" s="14"/>
      <c r="E9" s="87" t="s">
        <v>7</v>
      </c>
      <c r="F9" s="89">
        <f>1+F8</f>
        <v>1.05</v>
      </c>
      <c r="G9" s="11"/>
      <c r="H9" s="6"/>
    </row>
    <row r="10" spans="1:8" s="69" customFormat="1" ht="20" x14ac:dyDescent="0.35">
      <c r="A10" s="21"/>
      <c r="B10" s="6"/>
      <c r="C10" s="25"/>
      <c r="D10" s="14"/>
      <c r="E10" s="87" t="s">
        <v>33</v>
      </c>
      <c r="F10" s="88">
        <v>1</v>
      </c>
      <c r="G10" s="11"/>
      <c r="H10" s="6"/>
    </row>
    <row r="11" spans="1:8" s="69" customFormat="1" ht="12.5" x14ac:dyDescent="0.35">
      <c r="A11" s="21"/>
      <c r="B11" s="6"/>
      <c r="C11" s="25"/>
      <c r="D11" s="14"/>
      <c r="E11" s="87" t="s">
        <v>10</v>
      </c>
      <c r="F11" s="89">
        <f>F9*F10</f>
        <v>1.05</v>
      </c>
      <c r="G11" s="6"/>
      <c r="H11" s="6"/>
    </row>
    <row r="12" spans="1:8" s="69" customFormat="1" ht="11" customHeight="1" x14ac:dyDescent="0.35">
      <c r="A12" s="29"/>
      <c r="B12" s="30"/>
      <c r="C12" s="31"/>
      <c r="D12" s="32"/>
      <c r="E12" s="71"/>
      <c r="F12" s="72"/>
      <c r="G12" s="33"/>
      <c r="H12" s="30"/>
    </row>
    <row r="13" spans="1:8" s="69" customFormat="1" ht="20" x14ac:dyDescent="0.35">
      <c r="A13" s="21">
        <v>1.2</v>
      </c>
      <c r="B13" s="6" t="s">
        <v>2</v>
      </c>
      <c r="C13" s="26">
        <v>0.05</v>
      </c>
      <c r="D13" s="14">
        <f>C13*D21</f>
        <v>500000</v>
      </c>
      <c r="E13" s="87" t="s">
        <v>8</v>
      </c>
      <c r="F13" s="88">
        <v>1</v>
      </c>
      <c r="G13" s="11">
        <f>F17*D13</f>
        <v>500000</v>
      </c>
      <c r="H13" s="7">
        <f>IF(G13-D13=0,0,(G13-D13)/$G$46)</f>
        <v>0</v>
      </c>
    </row>
    <row r="14" spans="1:8" s="69" customFormat="1" ht="12.5" x14ac:dyDescent="0.35">
      <c r="A14" s="21"/>
      <c r="B14" s="6"/>
      <c r="C14" s="27"/>
      <c r="D14" s="14"/>
      <c r="E14" s="87" t="s">
        <v>6</v>
      </c>
      <c r="F14" s="89">
        <f>1-F13</f>
        <v>0</v>
      </c>
      <c r="G14" s="11"/>
      <c r="H14" s="6"/>
    </row>
    <row r="15" spans="1:8" s="69" customFormat="1" ht="12.5" x14ac:dyDescent="0.35">
      <c r="A15" s="21"/>
      <c r="B15" s="6"/>
      <c r="C15" s="27"/>
      <c r="D15" s="14"/>
      <c r="E15" s="87" t="s">
        <v>7</v>
      </c>
      <c r="F15" s="89">
        <f>1+F14</f>
        <v>1</v>
      </c>
      <c r="G15" s="11"/>
      <c r="H15" s="6"/>
    </row>
    <row r="16" spans="1:8" s="69" customFormat="1" ht="20" x14ac:dyDescent="0.35">
      <c r="A16" s="21"/>
      <c r="B16" s="6"/>
      <c r="C16" s="27"/>
      <c r="D16" s="14"/>
      <c r="E16" s="87" t="s">
        <v>9</v>
      </c>
      <c r="F16" s="88">
        <v>1</v>
      </c>
      <c r="G16" s="11"/>
      <c r="H16" s="6"/>
    </row>
    <row r="17" spans="1:8" s="69" customFormat="1" ht="12.5" x14ac:dyDescent="0.35">
      <c r="A17" s="21"/>
      <c r="B17" s="6"/>
      <c r="C17" s="27"/>
      <c r="D17" s="14"/>
      <c r="E17" s="87" t="s">
        <v>10</v>
      </c>
      <c r="F17" s="89">
        <f>F15*F16</f>
        <v>1</v>
      </c>
      <c r="G17" s="6"/>
      <c r="H17" s="6"/>
    </row>
    <row r="18" spans="1:8" s="69" customFormat="1" ht="12.5" x14ac:dyDescent="0.35">
      <c r="A18" s="21"/>
      <c r="B18" s="6"/>
      <c r="C18" s="25"/>
      <c r="D18" s="14"/>
      <c r="E18" s="73"/>
      <c r="F18" s="74"/>
      <c r="G18" s="11"/>
      <c r="H18" s="6"/>
    </row>
    <row r="19" spans="1:8" s="69" customFormat="1" ht="12.5" x14ac:dyDescent="0.35">
      <c r="A19" s="35">
        <v>1.3</v>
      </c>
      <c r="B19" s="36" t="s">
        <v>3</v>
      </c>
      <c r="C19" s="37">
        <f>1-C13-C7</f>
        <v>0.49999999999999994</v>
      </c>
      <c r="D19" s="38">
        <f>C19*D21</f>
        <v>4999999.9999999991</v>
      </c>
      <c r="E19" s="75" t="s">
        <v>30</v>
      </c>
      <c r="F19" s="76"/>
      <c r="G19" s="39">
        <f>D19</f>
        <v>4999999.9999999991</v>
      </c>
      <c r="H19" s="62">
        <f>IF(G19-D19=0,0,(G19-D19)/$G$46)</f>
        <v>0</v>
      </c>
    </row>
    <row r="20" spans="1:8" s="69" customFormat="1" ht="11" customHeight="1" x14ac:dyDescent="0.35">
      <c r="A20" s="21"/>
      <c r="B20" s="6"/>
      <c r="C20" s="25"/>
      <c r="D20" s="14"/>
      <c r="E20" s="73"/>
      <c r="F20" s="74"/>
      <c r="G20" s="11"/>
      <c r="H20" s="6"/>
    </row>
    <row r="21" spans="1:8" s="68" customFormat="1" ht="26" x14ac:dyDescent="0.35">
      <c r="A21" s="42"/>
      <c r="B21" s="46" t="s">
        <v>34</v>
      </c>
      <c r="C21" s="43">
        <v>1</v>
      </c>
      <c r="D21" s="44">
        <v>10000000</v>
      </c>
      <c r="E21" s="77"/>
      <c r="F21" s="78"/>
      <c r="G21" s="45">
        <f>SUM(G7:G20)</f>
        <v>10225000</v>
      </c>
      <c r="H21" s="62">
        <f>IF(G21-D21=0,0,(G21-D21)/$G$46)</f>
        <v>1.6722389881316073E-2</v>
      </c>
    </row>
    <row r="22" spans="1:8" s="69" customFormat="1" ht="12.5" x14ac:dyDescent="0.35">
      <c r="A22" s="21"/>
      <c r="B22" s="6"/>
      <c r="C22" s="25"/>
      <c r="D22" s="15"/>
      <c r="E22" s="70"/>
      <c r="F22" s="74"/>
      <c r="G22" s="11"/>
      <c r="H22" s="8"/>
    </row>
    <row r="23" spans="1:8" s="69" customFormat="1" ht="11" customHeight="1" x14ac:dyDescent="0.35">
      <c r="A23" s="21"/>
      <c r="B23" s="6"/>
      <c r="C23" s="25"/>
      <c r="D23" s="15"/>
      <c r="E23" s="70"/>
      <c r="F23" s="74"/>
      <c r="G23" s="11"/>
      <c r="H23" s="8"/>
    </row>
    <row r="24" spans="1:8" s="69" customFormat="1" ht="13" x14ac:dyDescent="0.35">
      <c r="A24" s="42">
        <v>2</v>
      </c>
      <c r="B24" s="19" t="s">
        <v>4</v>
      </c>
      <c r="C24" s="40"/>
      <c r="D24" s="41"/>
      <c r="E24" s="75"/>
      <c r="F24" s="76"/>
      <c r="G24" s="39"/>
      <c r="H24" s="36"/>
    </row>
    <row r="25" spans="1:8" s="69" customFormat="1" ht="12.5" x14ac:dyDescent="0.35">
      <c r="A25" s="21">
        <v>2.1</v>
      </c>
      <c r="B25" s="6" t="s">
        <v>31</v>
      </c>
      <c r="C25" s="26">
        <v>0.13</v>
      </c>
      <c r="D25" s="14">
        <f>C25*D21</f>
        <v>1300000</v>
      </c>
      <c r="E25" s="91" t="s">
        <v>41</v>
      </c>
      <c r="F25" s="92"/>
      <c r="G25" s="11">
        <f>F36*F31</f>
        <v>1638000</v>
      </c>
      <c r="H25" s="7">
        <f>IF(G25-D25=0,0,(G25-D25)/$G$46)</f>
        <v>2.5120745688377032E-2</v>
      </c>
    </row>
    <row r="26" spans="1:8" s="69" customFormat="1" ht="12.5" x14ac:dyDescent="0.35">
      <c r="A26" s="21"/>
      <c r="B26" s="6"/>
      <c r="C26" s="25"/>
      <c r="D26" s="14"/>
      <c r="E26" s="93" t="s">
        <v>18</v>
      </c>
      <c r="F26" s="94">
        <v>1.05</v>
      </c>
      <c r="G26" s="11"/>
      <c r="H26" s="6"/>
    </row>
    <row r="27" spans="1:8" s="69" customFormat="1" ht="12.5" x14ac:dyDescent="0.35">
      <c r="A27" s="21"/>
      <c r="B27" s="6"/>
      <c r="C27" s="25"/>
      <c r="D27" s="14"/>
      <c r="E27" s="93" t="s">
        <v>43</v>
      </c>
      <c r="F27" s="95">
        <f>F26*D25</f>
        <v>1365000</v>
      </c>
      <c r="G27" s="11"/>
      <c r="H27" s="6"/>
    </row>
    <row r="28" spans="1:8" s="69" customFormat="1" ht="12.5" x14ac:dyDescent="0.35">
      <c r="A28" s="21"/>
      <c r="B28" s="6"/>
      <c r="C28" s="25"/>
      <c r="D28" s="14"/>
      <c r="E28" s="93"/>
      <c r="F28" s="95"/>
      <c r="G28" s="11"/>
      <c r="H28" s="6"/>
    </row>
    <row r="29" spans="1:8" s="69" customFormat="1" ht="12.5" x14ac:dyDescent="0.35">
      <c r="A29" s="21"/>
      <c r="B29" s="6"/>
      <c r="C29" s="25"/>
      <c r="D29" s="14"/>
      <c r="E29" s="91" t="s">
        <v>13</v>
      </c>
      <c r="F29" s="92"/>
      <c r="G29" s="11"/>
      <c r="H29" s="6"/>
    </row>
    <row r="30" spans="1:8" s="69" customFormat="1" ht="12.5" x14ac:dyDescent="0.35">
      <c r="A30" s="21"/>
      <c r="B30" s="6"/>
      <c r="C30" s="25"/>
      <c r="D30" s="14"/>
      <c r="E30" s="87" t="s">
        <v>14</v>
      </c>
      <c r="F30" s="96">
        <v>52</v>
      </c>
      <c r="G30" s="11"/>
      <c r="H30" s="6"/>
    </row>
    <row r="31" spans="1:8" s="69" customFormat="1" ht="20" x14ac:dyDescent="0.35">
      <c r="A31" s="21"/>
      <c r="B31" s="6"/>
      <c r="C31" s="25"/>
      <c r="D31" s="14"/>
      <c r="E31" s="87" t="s">
        <v>20</v>
      </c>
      <c r="F31" s="92">
        <f>F27/F30</f>
        <v>26250</v>
      </c>
      <c r="G31" s="11"/>
      <c r="H31" s="6"/>
    </row>
    <row r="32" spans="1:8" s="69" customFormat="1" ht="20" x14ac:dyDescent="0.35">
      <c r="A32" s="21"/>
      <c r="B32" s="6"/>
      <c r="C32" s="25"/>
      <c r="D32" s="14"/>
      <c r="E32" s="87" t="s">
        <v>15</v>
      </c>
      <c r="F32" s="90">
        <v>0.75</v>
      </c>
      <c r="G32" s="11"/>
      <c r="H32" s="6"/>
    </row>
    <row r="33" spans="1:8" s="69" customFormat="1" ht="12.5" x14ac:dyDescent="0.35">
      <c r="A33" s="21"/>
      <c r="B33" s="6"/>
      <c r="C33" s="25"/>
      <c r="D33" s="14"/>
      <c r="E33" s="87" t="s">
        <v>17</v>
      </c>
      <c r="F33" s="89">
        <f>1-F32</f>
        <v>0.25</v>
      </c>
      <c r="G33" s="11"/>
      <c r="H33" s="6"/>
    </row>
    <row r="34" spans="1:8" s="69" customFormat="1" ht="12.5" x14ac:dyDescent="0.35">
      <c r="A34" s="21"/>
      <c r="B34" s="6"/>
      <c r="C34" s="25"/>
      <c r="D34" s="14"/>
      <c r="E34" s="87" t="s">
        <v>16</v>
      </c>
      <c r="F34" s="88">
        <v>0.05</v>
      </c>
      <c r="G34" s="11"/>
      <c r="H34" s="6"/>
    </row>
    <row r="35" spans="1:8" s="69" customFormat="1" ht="12.5" x14ac:dyDescent="0.35">
      <c r="A35" s="21"/>
      <c r="B35" s="6"/>
      <c r="C35" s="25"/>
      <c r="D35" s="14"/>
      <c r="E35" s="87" t="s">
        <v>19</v>
      </c>
      <c r="F35" s="89">
        <f>F33-F34</f>
        <v>0.2</v>
      </c>
      <c r="G35" s="11"/>
      <c r="H35" s="6"/>
    </row>
    <row r="36" spans="1:8" s="69" customFormat="1" ht="12.5" x14ac:dyDescent="0.35">
      <c r="A36" s="21"/>
      <c r="B36" s="6"/>
      <c r="C36" s="25"/>
      <c r="D36" s="14"/>
      <c r="E36" s="87" t="s">
        <v>23</v>
      </c>
      <c r="F36" s="97">
        <f>F30*(1+F35)</f>
        <v>62.4</v>
      </c>
      <c r="G36" s="6"/>
      <c r="H36" s="6"/>
    </row>
    <row r="37" spans="1:8" s="69" customFormat="1" ht="11" customHeight="1" x14ac:dyDescent="0.35">
      <c r="A37" s="21"/>
      <c r="B37" s="6"/>
      <c r="C37" s="25"/>
      <c r="D37" s="14"/>
      <c r="E37" s="80"/>
      <c r="F37" s="81"/>
      <c r="G37" s="11"/>
      <c r="H37" s="6"/>
    </row>
    <row r="38" spans="1:8" s="68" customFormat="1" ht="13" x14ac:dyDescent="0.35">
      <c r="A38" s="42"/>
      <c r="B38" s="19" t="s">
        <v>21</v>
      </c>
      <c r="C38" s="43"/>
      <c r="D38" s="47">
        <f>D25+D21</f>
        <v>11300000</v>
      </c>
      <c r="E38" s="82"/>
      <c r="F38" s="78"/>
      <c r="G38" s="45">
        <f>G25+G21</f>
        <v>11863000</v>
      </c>
      <c r="H38" s="62">
        <f>IF(G38-D38=0,0,(G38-D38)/$G$46)</f>
        <v>4.1843135569693102E-2</v>
      </c>
    </row>
    <row r="39" spans="1:8" s="69" customFormat="1" ht="11" customHeight="1" x14ac:dyDescent="0.35">
      <c r="A39" s="21"/>
      <c r="B39" s="6"/>
      <c r="C39" s="25"/>
      <c r="D39" s="14"/>
      <c r="E39" s="70"/>
      <c r="F39" s="74"/>
      <c r="G39" s="11"/>
      <c r="H39" s="6"/>
    </row>
    <row r="40" spans="1:8" s="68" customFormat="1" ht="26" x14ac:dyDescent="0.35">
      <c r="A40" s="22">
        <v>3</v>
      </c>
      <c r="B40" s="18" t="s">
        <v>22</v>
      </c>
      <c r="C40" s="28">
        <v>7.0000000000000007E-2</v>
      </c>
      <c r="D40" s="16">
        <f>C40*D38</f>
        <v>791000.00000000012</v>
      </c>
      <c r="E40" s="79" t="s">
        <v>42</v>
      </c>
      <c r="F40" s="83">
        <f>C40</f>
        <v>7.0000000000000007E-2</v>
      </c>
      <c r="G40" s="12">
        <f>G38*F40</f>
        <v>830410.00000000012</v>
      </c>
      <c r="H40" s="7">
        <f>IF(G40-D40=0,0,(G40-D40)/$G$46)</f>
        <v>2.9290194898785172E-3</v>
      </c>
    </row>
    <row r="41" spans="1:8" s="69" customFormat="1" ht="11" customHeight="1" x14ac:dyDescent="0.35">
      <c r="A41" s="21"/>
      <c r="B41" s="6"/>
      <c r="C41" s="25"/>
      <c r="D41" s="14"/>
      <c r="E41" s="70"/>
      <c r="F41" s="84"/>
      <c r="G41" s="11"/>
      <c r="H41" s="6"/>
    </row>
    <row r="42" spans="1:8" s="68" customFormat="1" ht="13" x14ac:dyDescent="0.35">
      <c r="A42" s="22">
        <v>4</v>
      </c>
      <c r="B42" s="5" t="s">
        <v>24</v>
      </c>
      <c r="C42" s="28">
        <v>0.05</v>
      </c>
      <c r="D42" s="16">
        <f>SUM(D38:D41)*C42</f>
        <v>604550</v>
      </c>
      <c r="E42" s="70" t="s">
        <v>25</v>
      </c>
      <c r="F42" s="85">
        <f>C42</f>
        <v>0.05</v>
      </c>
      <c r="G42" s="11">
        <f>SUM(G38:G40)*F44</f>
        <v>761604.60000000009</v>
      </c>
      <c r="H42" s="7">
        <f>IF(G42-D42=0,0,(G42-D42)/$G$46)</f>
        <v>1.1672570017129532E-2</v>
      </c>
    </row>
    <row r="43" spans="1:8" s="69" customFormat="1" ht="20" x14ac:dyDescent="0.35">
      <c r="A43" s="21"/>
      <c r="B43" s="6"/>
      <c r="C43" s="25"/>
      <c r="D43" s="14"/>
      <c r="E43" s="70" t="s">
        <v>26</v>
      </c>
      <c r="F43" s="86">
        <v>0.01</v>
      </c>
      <c r="G43" s="11"/>
      <c r="H43" s="6"/>
    </row>
    <row r="44" spans="1:8" s="69" customFormat="1" ht="12.5" x14ac:dyDescent="0.35">
      <c r="A44" s="21"/>
      <c r="B44" s="6"/>
      <c r="C44" s="25"/>
      <c r="D44" s="14"/>
      <c r="E44" s="70" t="s">
        <v>27</v>
      </c>
      <c r="F44" s="85">
        <f>SUM(F42:F43)</f>
        <v>6.0000000000000005E-2</v>
      </c>
      <c r="G44" s="6"/>
      <c r="H44" s="6"/>
    </row>
    <row r="45" spans="1:8" s="69" customFormat="1" ht="11" customHeight="1" x14ac:dyDescent="0.35">
      <c r="A45" s="21"/>
      <c r="B45" s="6"/>
      <c r="C45" s="25"/>
      <c r="D45" s="14"/>
      <c r="E45" s="70"/>
      <c r="F45" s="84"/>
      <c r="G45" s="11"/>
      <c r="H45" s="6"/>
    </row>
    <row r="46" spans="1:8" s="68" customFormat="1" ht="13.5" thickBot="1" x14ac:dyDescent="0.4">
      <c r="A46" s="51">
        <v>5</v>
      </c>
      <c r="B46" s="52" t="s">
        <v>5</v>
      </c>
      <c r="C46" s="53"/>
      <c r="D46" s="54">
        <f>SUM(D38:D45)</f>
        <v>12695550</v>
      </c>
      <c r="E46" s="61"/>
      <c r="F46" s="55"/>
      <c r="G46" s="56">
        <f>SUM(G38:G45)</f>
        <v>13455014.6</v>
      </c>
      <c r="H46" s="57">
        <f>IF(G46-D46=0,0,(G46-D46)/$G$46)</f>
        <v>5.6444725076701119E-2</v>
      </c>
    </row>
    <row r="47" spans="1:8" s="69" customFormat="1" ht="12.5" x14ac:dyDescent="0.35">
      <c r="A47" s="21"/>
      <c r="B47" s="6"/>
      <c r="C47" s="25"/>
      <c r="D47" s="14"/>
      <c r="E47" s="60"/>
      <c r="F47" s="2"/>
      <c r="G47" s="11"/>
      <c r="H47" s="6"/>
    </row>
    <row r="48" spans="1:8" s="69" customFormat="1" ht="13" x14ac:dyDescent="0.35">
      <c r="C48" s="25"/>
      <c r="D48" s="14"/>
      <c r="E48" s="17"/>
      <c r="F48" s="2"/>
      <c r="G48" s="11"/>
      <c r="H48" s="9" t="s">
        <v>38</v>
      </c>
    </row>
    <row r="49" spans="1:8" s="69" customFormat="1" ht="13" x14ac:dyDescent="0.35">
      <c r="C49" s="25"/>
      <c r="D49" s="14"/>
      <c r="E49" s="17"/>
      <c r="F49" s="2"/>
      <c r="G49" s="11"/>
      <c r="H49" s="9"/>
    </row>
    <row r="50" spans="1:8" s="69" customFormat="1" ht="13" x14ac:dyDescent="0.35">
      <c r="A50" s="98"/>
      <c r="B50" s="34"/>
      <c r="C50" s="25"/>
      <c r="F50" s="2"/>
      <c r="G50" s="9"/>
      <c r="H50" s="99" t="s">
        <v>39</v>
      </c>
    </row>
    <row r="51" spans="1:8" s="69" customFormat="1" ht="13" x14ac:dyDescent="0.35">
      <c r="A51" s="98"/>
      <c r="B51" s="34"/>
      <c r="C51" s="25"/>
      <c r="F51" s="2"/>
      <c r="G51" s="9"/>
      <c r="H51" s="99"/>
    </row>
    <row r="52" spans="1:8" s="69" customFormat="1" ht="13" x14ac:dyDescent="0.35">
      <c r="A52" s="49"/>
      <c r="B52" s="34" t="s">
        <v>36</v>
      </c>
      <c r="C52" s="25"/>
      <c r="F52" s="2"/>
      <c r="G52" s="9"/>
      <c r="H52" s="99"/>
    </row>
    <row r="53" spans="1:8" s="69" customFormat="1" ht="12.5" x14ac:dyDescent="0.35">
      <c r="A53" s="50"/>
      <c r="B53" s="34" t="s">
        <v>40</v>
      </c>
      <c r="C53" s="25"/>
      <c r="D53" s="14"/>
      <c r="E53" s="60"/>
      <c r="F53" s="2"/>
      <c r="G53" s="11"/>
      <c r="H53" s="6"/>
    </row>
    <row r="54" spans="1:8" s="69" customFormat="1" ht="12.5" x14ac:dyDescent="0.35">
      <c r="A54" s="6"/>
      <c r="B54" s="6"/>
      <c r="C54" s="25"/>
      <c r="D54" s="14"/>
      <c r="E54" s="59"/>
      <c r="F54" s="2"/>
      <c r="G54" s="11"/>
      <c r="H54" s="6"/>
    </row>
    <row r="55" spans="1:8" s="69" customFormat="1" ht="12.5" x14ac:dyDescent="0.35">
      <c r="A55" s="6"/>
      <c r="B55" s="6"/>
      <c r="C55" s="25"/>
      <c r="D55" s="14"/>
      <c r="E55" s="59"/>
      <c r="F55" s="2"/>
      <c r="G55" s="11"/>
      <c r="H55" s="6"/>
    </row>
    <row r="56" spans="1:8" s="69" customFormat="1" ht="12.5" x14ac:dyDescent="0.35">
      <c r="A56" s="21"/>
      <c r="B56" s="6"/>
      <c r="C56" s="25"/>
      <c r="D56" s="14"/>
      <c r="E56" s="59"/>
      <c r="F56" s="2"/>
      <c r="G56" s="11"/>
      <c r="H56" s="6"/>
    </row>
    <row r="57" spans="1:8" s="69" customFormat="1" ht="12.5" x14ac:dyDescent="0.35">
      <c r="A57" s="21"/>
      <c r="B57" s="6"/>
      <c r="C57" s="25"/>
      <c r="D57" s="14"/>
      <c r="E57" s="59"/>
      <c r="F57" s="2"/>
      <c r="G57" s="11"/>
      <c r="H57" s="6"/>
    </row>
    <row r="58" spans="1:8" s="69" customFormat="1" ht="12.5" x14ac:dyDescent="0.35">
      <c r="A58" s="21"/>
      <c r="B58" s="6"/>
      <c r="C58" s="25"/>
      <c r="D58" s="14"/>
      <c r="E58" s="59"/>
      <c r="F58" s="2"/>
      <c r="G58" s="11"/>
      <c r="H58" s="6"/>
    </row>
    <row r="59" spans="1:8" s="69" customFormat="1" ht="12.5" x14ac:dyDescent="0.35">
      <c r="A59" s="21"/>
      <c r="B59" s="6"/>
      <c r="C59" s="25"/>
      <c r="D59" s="14"/>
      <c r="E59" s="59"/>
      <c r="F59" s="2"/>
      <c r="G59" s="11"/>
      <c r="H59" s="6"/>
    </row>
    <row r="60" spans="1:8" s="69" customFormat="1" ht="12.5" x14ac:dyDescent="0.35">
      <c r="A60" s="21"/>
      <c r="B60" s="6"/>
      <c r="C60" s="25"/>
      <c r="D60" s="14"/>
      <c r="E60" s="59"/>
      <c r="F60" s="2"/>
      <c r="G60" s="11"/>
      <c r="H60" s="6"/>
    </row>
  </sheetData>
  <mergeCells count="2">
    <mergeCell ref="C4:D4"/>
    <mergeCell ref="E4:F4"/>
  </mergeCells>
  <pageMargins left="0.39370078740157483" right="0.31496062992125984" top="0.39370078740157483" bottom="0.35433070866141736" header="0.31496062992125984" footer="0.31496062992125984"/>
  <pageSetup paperSize="9" orientation="portrait" r:id="rId1"/>
  <headerFooter>
    <oddFooter>&amp;R&amp;"Arial,Regular"&amp;9Page &amp;"Arial,Bold"&amp;P&amp;"Arial,Regular"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APPENDIX B</vt:lpstr>
      <vt:lpstr>'APPENDIX 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Beeston</dc:creator>
  <cp:lastModifiedBy>Paul Beeston</cp:lastModifiedBy>
  <cp:lastPrinted>2020-07-09T15:20:09Z</cp:lastPrinted>
  <dcterms:created xsi:type="dcterms:W3CDTF">2019-11-19T13:35:11Z</dcterms:created>
  <dcterms:modified xsi:type="dcterms:W3CDTF">2020-08-18T10:53:18Z</dcterms:modified>
</cp:coreProperties>
</file>